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1"/>
  </bookViews>
  <sheets>
    <sheet name="Q.1 Sheet" sheetId="1" r:id="rId1"/>
    <sheet name="Q.1 Chart" sheetId="2" r:id="rId2"/>
    <sheet name="Q.2 Sheet" sheetId="3" r:id="rId3"/>
    <sheet name="Q.2 Chart" sheetId="4" r:id="rId4"/>
  </sheets>
  <definedNames/>
  <calcPr fullCalcOnLoad="1"/>
</workbook>
</file>

<file path=xl/sharedStrings.xml><?xml version="1.0" encoding="utf-8"?>
<sst xmlns="http://schemas.openxmlformats.org/spreadsheetml/2006/main" count="36" uniqueCount="27">
  <si>
    <t>L (m)</t>
  </si>
  <si>
    <t>T (s)</t>
  </si>
  <si>
    <t>N</t>
  </si>
  <si>
    <r>
      <t>(T-aL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</si>
  <si>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 (sm</t>
    </r>
    <r>
      <rPr>
        <vertAlign val="superscript"/>
        <sz val="10"/>
        <rFont val="Arial"/>
        <family val="2"/>
      </rPr>
      <t>-1/2</t>
    </r>
    <r>
      <rPr>
        <sz val="10"/>
        <rFont val="Arial"/>
        <family val="0"/>
      </rPr>
      <t>)</t>
    </r>
  </si>
  <si>
    <r>
      <t>σ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(sm</t>
    </r>
    <r>
      <rPr>
        <vertAlign val="superscript"/>
        <sz val="10"/>
        <rFont val="Arial"/>
        <family val="2"/>
      </rPr>
      <t>-1/2</t>
    </r>
    <r>
      <rPr>
        <sz val="10"/>
        <rFont val="Arial"/>
        <family val="0"/>
      </rPr>
      <t>)</t>
    </r>
  </si>
  <si>
    <r>
      <t>σ</t>
    </r>
    <r>
      <rPr>
        <vertAlign val="subscript"/>
        <sz val="10"/>
        <rFont val="Arial"/>
        <family val="2"/>
      </rPr>
      <t>(T-aL</t>
    </r>
    <r>
      <rPr>
        <sz val="8"/>
        <rFont val="Arial"/>
        <family val="2"/>
      </rPr>
      <t>1/2</t>
    </r>
    <r>
      <rPr>
        <vertAlign val="subscript"/>
        <sz val="10"/>
        <rFont val="Arial"/>
        <family val="2"/>
      </rPr>
      <t>)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(s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</si>
  <si>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Bogus Points</t>
  </si>
  <si>
    <t>m (kg)</t>
  </si>
  <si>
    <r>
      <t>a (skg</t>
    </r>
    <r>
      <rPr>
        <vertAlign val="superscript"/>
        <sz val="10"/>
        <rFont val="Arial"/>
        <family val="2"/>
      </rPr>
      <t>-1/2</t>
    </r>
    <r>
      <rPr>
        <sz val="10"/>
        <rFont val="Arial"/>
        <family val="0"/>
      </rPr>
      <t>)</t>
    </r>
  </si>
  <si>
    <r>
      <t>σ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(skg</t>
    </r>
    <r>
      <rPr>
        <vertAlign val="superscript"/>
        <sz val="10"/>
        <rFont val="Arial"/>
        <family val="2"/>
      </rPr>
      <t>-1/2</t>
    </r>
    <r>
      <rPr>
        <sz val="10"/>
        <rFont val="Arial"/>
        <family val="0"/>
      </rPr>
      <t>)</t>
    </r>
  </si>
  <si>
    <r>
      <t>k (kg/s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</si>
  <si>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σ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(kg/s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</si>
  <si>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The Sping Constant of a Spring</t>
  </si>
  <si>
    <t>The Simple Pendulum</t>
  </si>
  <si>
    <r>
      <t>L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(m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>)</t>
    </r>
  </si>
  <si>
    <r>
      <t>m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(kg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>)</t>
    </r>
  </si>
  <si>
    <r>
      <t>(T-am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</si>
  <si>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σ</t>
    </r>
    <r>
      <rPr>
        <vertAlign val="subscript"/>
        <sz val="10"/>
        <rFont val="Arial"/>
        <family val="2"/>
      </rPr>
      <t>(T-am</t>
    </r>
    <r>
      <rPr>
        <sz val="8"/>
        <rFont val="Arial"/>
        <family val="2"/>
      </rPr>
      <t>1/2</t>
    </r>
    <r>
      <rPr>
        <vertAlign val="subscript"/>
        <sz val="10"/>
        <rFont val="Arial"/>
        <family val="2"/>
      </rPr>
      <t>)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(s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</si>
  <si>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Neil Edelman 0121860</t>
  </si>
  <si>
    <t>Part B</t>
  </si>
  <si>
    <r>
      <t>σ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(s)</t>
    </r>
  </si>
  <si>
    <r>
      <t>σ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(kg</t>
    </r>
    <r>
      <rPr>
        <sz val="10"/>
        <rFont val="Arial"/>
        <family val="0"/>
      </rPr>
      <t>)</t>
    </r>
  </si>
  <si>
    <t>1/sg2</t>
  </si>
  <si>
    <t>k/sk2</t>
  </si>
  <si>
    <r>
      <t>k = (13.19±0.02) kg/s</t>
    </r>
    <r>
      <rPr>
        <vertAlign val="superscript"/>
        <sz val="10"/>
        <rFont val="Arial"/>
        <family val="2"/>
      </rPr>
      <t>2</t>
    </r>
  </si>
  <si>
    <r>
      <t>k = (13.2±0.7) kg/s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</si>
</sst>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  <numFmt numFmtId="167" formatCode="0.000"/>
    <numFmt numFmtId="168" formatCode="0.00000000"/>
    <numFmt numFmtId="169" formatCode="0.000000000"/>
    <numFmt numFmtId="170" formatCode="0.00000"/>
  </numFmts>
  <fonts count="12">
    <font>
      <sz val="10"/>
      <name val="Arial"/>
      <family val="0"/>
    </font>
    <font>
      <b/>
      <sz val="12"/>
      <name val="Arial"/>
      <family val="0"/>
    </font>
    <font>
      <b/>
      <vertAlign val="superscript"/>
      <sz val="12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  <bgColor indexed="9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9" fontId="0" fillId="0" borderId="0" xfId="0" applyNumberFormat="1" applyAlignment="1">
      <alignment/>
    </xf>
    <xf numFmtId="169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 vs. L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1/2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'Q.1 Sheet'!$C$2</c:f>
              <c:strCache>
                <c:ptCount val="1"/>
                <c:pt idx="0">
                  <c:v>T (s)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 = (2.0199 sm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-1/2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)L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1/2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0.9941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'Q.1 Sheet'!$B$3:$B$14</c:f>
              <c:numCache>
                <c:ptCount val="12"/>
                <c:pt idx="0">
                  <c:v>0.5</c:v>
                </c:pt>
                <c:pt idx="1">
                  <c:v>0.7071067811865476</c:v>
                </c:pt>
                <c:pt idx="2">
                  <c:v>1</c:v>
                </c:pt>
                <c:pt idx="3">
                  <c:v>1.224744871391589</c:v>
                </c:pt>
                <c:pt idx="4">
                  <c:v>1.4142135623730951</c:v>
                </c:pt>
                <c:pt idx="5">
                  <c:v>1.7320508075688772</c:v>
                </c:pt>
                <c:pt idx="6">
                  <c:v>2</c:v>
                </c:pt>
                <c:pt idx="7">
                  <c:v>2.23606797749979</c:v>
                </c:pt>
                <c:pt idx="8">
                  <c:v>2.6457513110645907</c:v>
                </c:pt>
                <c:pt idx="9">
                  <c:v>3.1622776601683795</c:v>
                </c:pt>
                <c:pt idx="10">
                  <c:v>3.872983346207417</c:v>
                </c:pt>
                <c:pt idx="11">
                  <c:v>4.47213595499958</c:v>
                </c:pt>
              </c:numCache>
            </c:numRef>
          </c:xVal>
          <c:yVal>
            <c:numRef>
              <c:f>'Q.1 Sheet'!$C$3:$C$14</c:f>
              <c:numCache>
                <c:ptCount val="12"/>
                <c:pt idx="0">
                  <c:v>0.97</c:v>
                </c:pt>
                <c:pt idx="1">
                  <c:v>1.41</c:v>
                </c:pt>
                <c:pt idx="2">
                  <c:v>2.05</c:v>
                </c:pt>
                <c:pt idx="3">
                  <c:v>2.48</c:v>
                </c:pt>
                <c:pt idx="4">
                  <c:v>2.82</c:v>
                </c:pt>
                <c:pt idx="5">
                  <c:v>3.46</c:v>
                </c:pt>
                <c:pt idx="6">
                  <c:v>3.96</c:v>
                </c:pt>
                <c:pt idx="7">
                  <c:v>5.13</c:v>
                </c:pt>
                <c:pt idx="8">
                  <c:v>5.3</c:v>
                </c:pt>
                <c:pt idx="9">
                  <c:v>6.34</c:v>
                </c:pt>
                <c:pt idx="10">
                  <c:v>7.75</c:v>
                </c:pt>
                <c:pt idx="11">
                  <c:v>8.91</c:v>
                </c:pt>
              </c:numCache>
            </c:numRef>
          </c:yVal>
          <c:smooth val="0"/>
        </c:ser>
        <c:ser>
          <c:idx val="1"/>
          <c:order val="1"/>
          <c:tx>
            <c:v>Bogus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 = (2.0664 sm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-1/2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)L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1/2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'Q.1 Sheet'!$C$17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'Q.1 Sheet'!$D$17</c:f>
              <c:numCache>
                <c:ptCount val="1"/>
                <c:pt idx="0">
                  <c:v>2.066440060636363</c:v>
                </c:pt>
              </c:numCache>
            </c:numRef>
          </c:yVal>
          <c:smooth val="0"/>
        </c:ser>
        <c:ser>
          <c:idx val="2"/>
          <c:order val="2"/>
          <c:tx>
            <c:v>Bogus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 = (1.9733 sm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-1/2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)L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1/2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'Q.1 Sheet'!$C$18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'Q.1 Sheet'!$D$18</c:f>
              <c:numCache>
                <c:ptCount val="1"/>
                <c:pt idx="0">
                  <c:v>1.973273129643554</c:v>
                </c:pt>
              </c:numCache>
            </c:numRef>
          </c:yVal>
          <c:smooth val="0"/>
        </c:ser>
        <c:axId val="24429428"/>
        <c:axId val="18538261"/>
      </c:scatterChart>
      <c:valAx>
        <c:axId val="2442942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1/2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1/2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8538261"/>
        <c:crossesAt val="0"/>
        <c:crossBetween val="midCat"/>
        <c:dispUnits/>
      </c:valAx>
      <c:valAx>
        <c:axId val="1853826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4429428"/>
        <c:crossesAt val="0"/>
        <c:crossBetween val="midCat"/>
        <c:dispUnits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 vs. 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1/2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'Q.2 Sheet'!$C$2</c:f>
              <c:strCache>
                <c:ptCount val="1"/>
                <c:pt idx="0">
                  <c:v>T (s)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 = (1.7303 skg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-1/2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)m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1/2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0.9947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'Q.2 Sheet'!$B$3:$B$10</c:f>
              <c:numCache>
                <c:ptCount val="8"/>
                <c:pt idx="0">
                  <c:v>0.7162401831787993</c:v>
                </c:pt>
                <c:pt idx="1">
                  <c:v>0.7622335600063802</c:v>
                </c:pt>
                <c:pt idx="2">
                  <c:v>0.8018728078691783</c:v>
                </c:pt>
                <c:pt idx="3">
                  <c:v>0.8312640976248162</c:v>
                </c:pt>
                <c:pt idx="4">
                  <c:v>0.867179335547152</c:v>
                </c:pt>
                <c:pt idx="5">
                  <c:v>0.9181503144910423</c:v>
                </c:pt>
                <c:pt idx="6">
                  <c:v>0.9492101980067429</c:v>
                </c:pt>
                <c:pt idx="7">
                  <c:v>0.9746794344808963</c:v>
                </c:pt>
              </c:numCache>
            </c:numRef>
          </c:xVal>
          <c:yVal>
            <c:numRef>
              <c:f>'Q.2 Sheet'!$C$3:$C$10</c:f>
              <c:numCache>
                <c:ptCount val="8"/>
                <c:pt idx="0">
                  <c:v>1.24</c:v>
                </c:pt>
                <c:pt idx="1">
                  <c:v>1.33</c:v>
                </c:pt>
                <c:pt idx="2">
                  <c:v>1.36</c:v>
                </c:pt>
                <c:pt idx="3">
                  <c:v>1.44</c:v>
                </c:pt>
                <c:pt idx="4">
                  <c:v>1.5</c:v>
                </c:pt>
                <c:pt idx="5">
                  <c:v>1.59</c:v>
                </c:pt>
                <c:pt idx="6">
                  <c:v>1.65</c:v>
                </c:pt>
                <c:pt idx="7">
                  <c:v>1.69</c:v>
                </c:pt>
              </c:numCache>
            </c:numRef>
          </c:yVal>
          <c:smooth val="0"/>
        </c:ser>
        <c:ser>
          <c:idx val="1"/>
          <c:order val="1"/>
          <c:tx>
            <c:v>Bogus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 = (1.7785 skg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-1/2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)m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1/2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'Q.2 Sheet'!$C$13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'Q.2 Sheet'!$D$13</c:f>
              <c:numCache>
                <c:ptCount val="1"/>
                <c:pt idx="0">
                  <c:v>1.77849517681337</c:v>
                </c:pt>
              </c:numCache>
            </c:numRef>
          </c:yVal>
          <c:smooth val="0"/>
        </c:ser>
        <c:ser>
          <c:idx val="2"/>
          <c:order val="2"/>
          <c:tx>
            <c:v>Bogus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 = (1.6820 skg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-1/2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)m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1/2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'Q.2 Sheet'!$C$14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'Q.2 Sheet'!$D$14</c:f>
              <c:numCache>
                <c:ptCount val="1"/>
                <c:pt idx="0">
                  <c:v>1.682011753924574</c:v>
                </c:pt>
              </c:numCache>
            </c:numRef>
          </c:yVal>
          <c:smooth val="0"/>
        </c:ser>
        <c:axId val="32626622"/>
        <c:axId val="25204143"/>
      </c:scatterChart>
      <c:valAx>
        <c:axId val="3262662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1/2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(kg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1/2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5204143"/>
        <c:crossesAt val="0"/>
        <c:crossBetween val="midCat"/>
        <c:dispUnits/>
        <c:majorUnit val="0.1"/>
        <c:minorUnit val="0.02"/>
      </c:valAx>
      <c:valAx>
        <c:axId val="25204143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2626622"/>
        <c:crossesAt val="0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15</xdr:row>
      <xdr:rowOff>95250</xdr:rowOff>
    </xdr:from>
    <xdr:to>
      <xdr:col>4</xdr:col>
      <xdr:colOff>514350</xdr:colOff>
      <xdr:row>16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2543175"/>
          <a:ext cx="1581150" cy="2190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 √((1/(N-1)) ∑((T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-aL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))</a:t>
          </a:r>
        </a:p>
      </xdr:txBody>
    </xdr:sp>
    <xdr:clientData/>
  </xdr:twoCellAnchor>
  <xdr:twoCellAnchor>
    <xdr:from>
      <xdr:col>2</xdr:col>
      <xdr:colOff>428625</xdr:colOff>
      <xdr:row>17</xdr:row>
      <xdr:rowOff>57150</xdr:rowOff>
    </xdr:from>
    <xdr:to>
      <xdr:col>6</xdr:col>
      <xdr:colOff>600075</xdr:colOff>
      <xdr:row>18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24075" y="2867025"/>
          <a:ext cx="3562350" cy="2190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 TREND(Ti, L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,1,0) (Excel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®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's linear regression, intercept = 0)</a:t>
          </a:r>
        </a:p>
      </xdr:txBody>
    </xdr:sp>
    <xdr:clientData/>
  </xdr:twoCellAnchor>
  <xdr:twoCellAnchor>
    <xdr:from>
      <xdr:col>2</xdr:col>
      <xdr:colOff>323850</xdr:colOff>
      <xdr:row>18</xdr:row>
      <xdr:rowOff>180975</xdr:rowOff>
    </xdr:from>
    <xdr:to>
      <xdr:col>4</xdr:col>
      <xdr:colOff>714375</xdr:colOff>
      <xdr:row>20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19300" y="3171825"/>
          <a:ext cx="2085975" cy="2190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 √((Nσ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(T-aL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1/2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)/(N∑(L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)-∑(L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))</a:t>
          </a:r>
        </a:p>
      </xdr:txBody>
    </xdr:sp>
    <xdr:clientData/>
  </xdr:twoCellAnchor>
  <xdr:twoCellAnchor>
    <xdr:from>
      <xdr:col>2</xdr:col>
      <xdr:colOff>19050</xdr:colOff>
      <xdr:row>18</xdr:row>
      <xdr:rowOff>95250</xdr:rowOff>
    </xdr:from>
    <xdr:to>
      <xdr:col>2</xdr:col>
      <xdr:colOff>323850</xdr:colOff>
      <xdr:row>19</xdr:row>
      <xdr:rowOff>47625</xdr:rowOff>
    </xdr:to>
    <xdr:sp>
      <xdr:nvSpPr>
        <xdr:cNvPr id="4" name="Line 8"/>
        <xdr:cNvSpPr>
          <a:spLocks/>
        </xdr:cNvSpPr>
      </xdr:nvSpPr>
      <xdr:spPr>
        <a:xfrm flipH="1" flipV="1">
          <a:off x="1714500" y="3086100"/>
          <a:ext cx="304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85725</xdr:rowOff>
    </xdr:from>
    <xdr:to>
      <xdr:col>2</xdr:col>
      <xdr:colOff>428625</xdr:colOff>
      <xdr:row>17</xdr:row>
      <xdr:rowOff>161925</xdr:rowOff>
    </xdr:to>
    <xdr:sp>
      <xdr:nvSpPr>
        <xdr:cNvPr id="5" name="Line 9"/>
        <xdr:cNvSpPr>
          <a:spLocks/>
        </xdr:cNvSpPr>
      </xdr:nvSpPr>
      <xdr:spPr>
        <a:xfrm flipH="1" flipV="1">
          <a:off x="1704975" y="2895600"/>
          <a:ext cx="419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38100</xdr:rowOff>
    </xdr:from>
    <xdr:to>
      <xdr:col>2</xdr:col>
      <xdr:colOff>619125</xdr:colOff>
      <xdr:row>16</xdr:row>
      <xdr:rowOff>114300</xdr:rowOff>
    </xdr:to>
    <xdr:sp>
      <xdr:nvSpPr>
        <xdr:cNvPr id="6" name="Line 10"/>
        <xdr:cNvSpPr>
          <a:spLocks/>
        </xdr:cNvSpPr>
      </xdr:nvSpPr>
      <xdr:spPr>
        <a:xfrm flipH="1">
          <a:off x="1714500" y="2647950"/>
          <a:ext cx="600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11</xdr:row>
      <xdr:rowOff>104775</xdr:rowOff>
    </xdr:from>
    <xdr:to>
      <xdr:col>4</xdr:col>
      <xdr:colOff>504825</xdr:colOff>
      <xdr:row>12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314575" y="1905000"/>
          <a:ext cx="1581150" cy="2190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 √((1/(N-1)) ∑((T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-am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))</a:t>
          </a:r>
        </a:p>
      </xdr:txBody>
    </xdr:sp>
    <xdr:clientData/>
  </xdr:twoCellAnchor>
  <xdr:twoCellAnchor>
    <xdr:from>
      <xdr:col>2</xdr:col>
      <xdr:colOff>419100</xdr:colOff>
      <xdr:row>13</xdr:row>
      <xdr:rowOff>66675</xdr:rowOff>
    </xdr:from>
    <xdr:to>
      <xdr:col>6</xdr:col>
      <xdr:colOff>600075</xdr:colOff>
      <xdr:row>14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114550" y="2228850"/>
          <a:ext cx="3571875" cy="2190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 TREND(Ti,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,1,0) (Excel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®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's linear regression, intercept = 0)</a:t>
          </a:r>
        </a:p>
      </xdr:txBody>
    </xdr:sp>
    <xdr:clientData/>
  </xdr:twoCellAnchor>
  <xdr:twoCellAnchor>
    <xdr:from>
      <xdr:col>2</xdr:col>
      <xdr:colOff>314325</xdr:colOff>
      <xdr:row>14</xdr:row>
      <xdr:rowOff>190500</xdr:rowOff>
    </xdr:from>
    <xdr:to>
      <xdr:col>5</xdr:col>
      <xdr:colOff>95250</xdr:colOff>
      <xdr:row>16</xdr:row>
      <xdr:rowOff>28575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009775" y="2533650"/>
          <a:ext cx="2324100" cy="2190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 √((Nσ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(T-am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1/2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)/(N∑(m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)-∑(m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))</a:t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57150</xdr:colOff>
      <xdr:row>17</xdr:row>
      <xdr:rowOff>123825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009775" y="2828925"/>
          <a:ext cx="590550" cy="2190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 4π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/a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314325</xdr:colOff>
      <xdr:row>18</xdr:row>
      <xdr:rowOff>28575</xdr:rowOff>
    </xdr:from>
    <xdr:to>
      <xdr:col>3</xdr:col>
      <xdr:colOff>800100</xdr:colOff>
      <xdr:row>20</xdr:row>
      <xdr:rowOff>152400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162050" y="3114675"/>
          <a:ext cx="2181225" cy="4667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k√((Δ(4π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)/4π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)+(a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-2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(2(σ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/a))/a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-2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))
=2kσ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/a
</a:t>
          </a:r>
        </a:p>
      </xdr:txBody>
    </xdr:sp>
    <xdr:clientData/>
  </xdr:twoCellAnchor>
  <xdr:twoCellAnchor>
    <xdr:from>
      <xdr:col>1</xdr:col>
      <xdr:colOff>228600</xdr:colOff>
      <xdr:row>16</xdr:row>
      <xdr:rowOff>190500</xdr:rowOff>
    </xdr:from>
    <xdr:to>
      <xdr:col>1</xdr:col>
      <xdr:colOff>457200</xdr:colOff>
      <xdr:row>18</xdr:row>
      <xdr:rowOff>28575</xdr:rowOff>
    </xdr:to>
    <xdr:sp>
      <xdr:nvSpPr>
        <xdr:cNvPr id="6" name="Line 8"/>
        <xdr:cNvSpPr>
          <a:spLocks/>
        </xdr:cNvSpPr>
      </xdr:nvSpPr>
      <xdr:spPr>
        <a:xfrm flipH="1" flipV="1">
          <a:off x="1076325" y="2914650"/>
          <a:ext cx="228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314325</xdr:colOff>
      <xdr:row>16</xdr:row>
      <xdr:rowOff>171450</xdr:rowOff>
    </xdr:to>
    <xdr:sp>
      <xdr:nvSpPr>
        <xdr:cNvPr id="7" name="Line 9"/>
        <xdr:cNvSpPr>
          <a:spLocks/>
        </xdr:cNvSpPr>
      </xdr:nvSpPr>
      <xdr:spPr>
        <a:xfrm flipH="1" flipV="1">
          <a:off x="1714500" y="2657475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104775</xdr:rowOff>
    </xdr:from>
    <xdr:to>
      <xdr:col>2</xdr:col>
      <xdr:colOff>314325</xdr:colOff>
      <xdr:row>15</xdr:row>
      <xdr:rowOff>57150</xdr:rowOff>
    </xdr:to>
    <xdr:sp>
      <xdr:nvSpPr>
        <xdr:cNvPr id="8" name="Line 10"/>
        <xdr:cNvSpPr>
          <a:spLocks/>
        </xdr:cNvSpPr>
      </xdr:nvSpPr>
      <xdr:spPr>
        <a:xfrm flipH="1" flipV="1">
          <a:off x="1704975" y="2447925"/>
          <a:ext cx="304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2</xdr:col>
      <xdr:colOff>419100</xdr:colOff>
      <xdr:row>13</xdr:row>
      <xdr:rowOff>171450</xdr:rowOff>
    </xdr:to>
    <xdr:sp>
      <xdr:nvSpPr>
        <xdr:cNvPr id="9" name="Line 11"/>
        <xdr:cNvSpPr>
          <a:spLocks/>
        </xdr:cNvSpPr>
      </xdr:nvSpPr>
      <xdr:spPr>
        <a:xfrm flipH="1" flipV="1">
          <a:off x="1695450" y="2257425"/>
          <a:ext cx="419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47625</xdr:rowOff>
    </xdr:from>
    <xdr:to>
      <xdr:col>2</xdr:col>
      <xdr:colOff>619125</xdr:colOff>
      <xdr:row>12</xdr:row>
      <xdr:rowOff>123825</xdr:rowOff>
    </xdr:to>
    <xdr:sp>
      <xdr:nvSpPr>
        <xdr:cNvPr id="10" name="Line 12"/>
        <xdr:cNvSpPr>
          <a:spLocks/>
        </xdr:cNvSpPr>
      </xdr:nvSpPr>
      <xdr:spPr>
        <a:xfrm flipH="1">
          <a:off x="1704975" y="2009775"/>
          <a:ext cx="6096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0</xdr:rowOff>
    </xdr:from>
    <xdr:to>
      <xdr:col>6</xdr:col>
      <xdr:colOff>161925</xdr:colOff>
      <xdr:row>20</xdr:row>
      <xdr:rowOff>123825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3409950" y="3086100"/>
          <a:ext cx="1838325" cy="4667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1/2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(m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/2)(m(0.2%)/m)
=(0.1%)m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47625</xdr:colOff>
      <xdr:row>33</xdr:row>
      <xdr:rowOff>152400</xdr:rowOff>
    </xdr:from>
    <xdr:to>
      <xdr:col>4</xdr:col>
      <xdr:colOff>828675</xdr:colOff>
      <xdr:row>35</xdr:row>
      <xdr:rowOff>19050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3438525" y="5724525"/>
          <a:ext cx="781050" cy="2476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 = 4π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m/T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257175</xdr:colOff>
      <xdr:row>32</xdr:row>
      <xdr:rowOff>114300</xdr:rowOff>
    </xdr:from>
    <xdr:to>
      <xdr:col>3</xdr:col>
      <xdr:colOff>314325</xdr:colOff>
      <xdr:row>34</xdr:row>
      <xdr:rowOff>0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1952625" y="5524500"/>
          <a:ext cx="904875" cy="2476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 √(1/∑(1/σ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ki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))</a:t>
          </a:r>
        </a:p>
      </xdr:txBody>
    </xdr:sp>
    <xdr:clientData/>
  </xdr:twoCellAnchor>
  <xdr:twoCellAnchor>
    <xdr:from>
      <xdr:col>2</xdr:col>
      <xdr:colOff>285750</xdr:colOff>
      <xdr:row>34</xdr:row>
      <xdr:rowOff>66675</xdr:rowOff>
    </xdr:from>
    <xdr:to>
      <xdr:col>3</xdr:col>
      <xdr:colOff>409575</xdr:colOff>
      <xdr:row>35</xdr:row>
      <xdr:rowOff>142875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1981200" y="5838825"/>
          <a:ext cx="971550" cy="2571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 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k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∑(k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k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685800</xdr:colOff>
      <xdr:row>21</xdr:row>
      <xdr:rowOff>38100</xdr:rowOff>
    </xdr:from>
    <xdr:to>
      <xdr:col>6</xdr:col>
      <xdr:colOff>19050</xdr:colOff>
      <xdr:row>22</xdr:row>
      <xdr:rowOff>66675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4076700" y="3629025"/>
          <a:ext cx="10287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(0.2%)T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628650</xdr:colOff>
      <xdr:row>20</xdr:row>
      <xdr:rowOff>104775</xdr:rowOff>
    </xdr:from>
    <xdr:to>
      <xdr:col>4</xdr:col>
      <xdr:colOff>180975</xdr:colOff>
      <xdr:row>23</xdr:row>
      <xdr:rowOff>9525</xdr:rowOff>
    </xdr:to>
    <xdr:sp>
      <xdr:nvSpPr>
        <xdr:cNvPr id="16" name="Line 35"/>
        <xdr:cNvSpPr>
          <a:spLocks/>
        </xdr:cNvSpPr>
      </xdr:nvSpPr>
      <xdr:spPr>
        <a:xfrm flipH="1">
          <a:off x="2324100" y="3533775"/>
          <a:ext cx="1247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85725</xdr:rowOff>
    </xdr:from>
    <xdr:to>
      <xdr:col>4</xdr:col>
      <xdr:colOff>676275</xdr:colOff>
      <xdr:row>23</xdr:row>
      <xdr:rowOff>9525</xdr:rowOff>
    </xdr:to>
    <xdr:sp>
      <xdr:nvSpPr>
        <xdr:cNvPr id="17" name="Line 36"/>
        <xdr:cNvSpPr>
          <a:spLocks/>
        </xdr:cNvSpPr>
      </xdr:nvSpPr>
      <xdr:spPr>
        <a:xfrm flipH="1">
          <a:off x="2952750" y="36766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35</xdr:row>
      <xdr:rowOff>66675</xdr:rowOff>
    </xdr:from>
    <xdr:to>
      <xdr:col>6</xdr:col>
      <xdr:colOff>342900</xdr:colOff>
      <xdr:row>38</xdr:row>
      <xdr:rowOff>28575</xdr:rowOff>
    </xdr:to>
    <xdr:sp>
      <xdr:nvSpPr>
        <xdr:cNvPr id="18" name="TextBox 40"/>
        <xdr:cNvSpPr txBox="1">
          <a:spLocks noChangeArrowheads="1"/>
        </xdr:cNvSpPr>
      </xdr:nvSpPr>
      <xdr:spPr>
        <a:xfrm>
          <a:off x="3248025" y="6019800"/>
          <a:ext cx="2181225" cy="4667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k√((σm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)+(T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(2(σ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/T))/T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))
=k(σ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/m+2σ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/T)
</a:t>
          </a:r>
        </a:p>
      </xdr:txBody>
    </xdr:sp>
    <xdr:clientData/>
  </xdr:twoCellAnchor>
  <xdr:twoCellAnchor>
    <xdr:from>
      <xdr:col>4</xdr:col>
      <xdr:colOff>523875</xdr:colOff>
      <xdr:row>32</xdr:row>
      <xdr:rowOff>9525</xdr:rowOff>
    </xdr:from>
    <xdr:to>
      <xdr:col>4</xdr:col>
      <xdr:colOff>523875</xdr:colOff>
      <xdr:row>33</xdr:row>
      <xdr:rowOff>142875</xdr:rowOff>
    </xdr:to>
    <xdr:sp>
      <xdr:nvSpPr>
        <xdr:cNvPr id="19" name="Line 41"/>
        <xdr:cNvSpPr>
          <a:spLocks/>
        </xdr:cNvSpPr>
      </xdr:nvSpPr>
      <xdr:spPr>
        <a:xfrm flipV="1">
          <a:off x="3914775" y="5419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32</xdr:row>
      <xdr:rowOff>0</xdr:rowOff>
    </xdr:from>
    <xdr:to>
      <xdr:col>5</xdr:col>
      <xdr:colOff>342900</xdr:colOff>
      <xdr:row>35</xdr:row>
      <xdr:rowOff>76200</xdr:rowOff>
    </xdr:to>
    <xdr:sp>
      <xdr:nvSpPr>
        <xdr:cNvPr id="20" name="Line 42"/>
        <xdr:cNvSpPr>
          <a:spLocks/>
        </xdr:cNvSpPr>
      </xdr:nvSpPr>
      <xdr:spPr>
        <a:xfrm flipV="1">
          <a:off x="4343400" y="5410200"/>
          <a:ext cx="2381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104775</xdr:rowOff>
    </xdr:from>
    <xdr:to>
      <xdr:col>2</xdr:col>
      <xdr:colOff>257175</xdr:colOff>
      <xdr:row>33</xdr:row>
      <xdr:rowOff>104775</xdr:rowOff>
    </xdr:to>
    <xdr:sp>
      <xdr:nvSpPr>
        <xdr:cNvPr id="21" name="Line 43"/>
        <xdr:cNvSpPr>
          <a:spLocks/>
        </xdr:cNvSpPr>
      </xdr:nvSpPr>
      <xdr:spPr>
        <a:xfrm flipH="1">
          <a:off x="1695450" y="5676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123825</xdr:rowOff>
    </xdr:from>
    <xdr:to>
      <xdr:col>2</xdr:col>
      <xdr:colOff>276225</xdr:colOff>
      <xdr:row>35</xdr:row>
      <xdr:rowOff>57150</xdr:rowOff>
    </xdr:to>
    <xdr:sp>
      <xdr:nvSpPr>
        <xdr:cNvPr id="22" name="Line 44"/>
        <xdr:cNvSpPr>
          <a:spLocks/>
        </xdr:cNvSpPr>
      </xdr:nvSpPr>
      <xdr:spPr>
        <a:xfrm flipH="1" flipV="1">
          <a:off x="1695450" y="5895975"/>
          <a:ext cx="276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9"/>
  <sheetViews>
    <sheetView workbookViewId="0" topLeftCell="A1">
      <selection activeCell="F3" sqref="F3"/>
    </sheetView>
  </sheetViews>
  <sheetFormatPr defaultColWidth="9.140625" defaultRowHeight="12.75"/>
  <cols>
    <col min="1" max="8" width="12.7109375" style="0" customWidth="1"/>
  </cols>
  <sheetData>
    <row r="1" spans="1:3" ht="12.75">
      <c r="A1" t="s">
        <v>14</v>
      </c>
      <c r="C1" t="s">
        <v>19</v>
      </c>
    </row>
    <row r="2" spans="1:4" ht="14.25">
      <c r="A2" s="8" t="s">
        <v>0</v>
      </c>
      <c r="B2" s="7" t="s">
        <v>15</v>
      </c>
      <c r="C2" s="8" t="s">
        <v>1</v>
      </c>
      <c r="D2" s="7" t="s">
        <v>3</v>
      </c>
    </row>
    <row r="3" spans="1:4" ht="12.75">
      <c r="A3" s="9">
        <v>0.25</v>
      </c>
      <c r="B3" s="1">
        <f>SQRT(A3)</f>
        <v>0.5</v>
      </c>
      <c r="C3" s="9">
        <v>0.97</v>
      </c>
      <c r="D3" s="5">
        <f aca="true" t="shared" si="0" ref="D3:D14">(C3-B$18*B3)^2</f>
        <v>0.0015942689468368138</v>
      </c>
    </row>
    <row r="4" spans="1:4" ht="12.75">
      <c r="A4" s="9">
        <v>0.5</v>
      </c>
      <c r="B4" s="1">
        <f aca="true" t="shared" si="1" ref="B4:B14">SQRT(A4)</f>
        <v>0.7071067811865476</v>
      </c>
      <c r="C4" s="9">
        <v>1.41</v>
      </c>
      <c r="D4" s="5">
        <f t="shared" si="0"/>
        <v>0.00033321930229687676</v>
      </c>
    </row>
    <row r="5" spans="1:4" ht="12.75">
      <c r="A5" s="10">
        <v>1</v>
      </c>
      <c r="B5" s="1">
        <f t="shared" si="1"/>
        <v>1</v>
      </c>
      <c r="C5" s="9">
        <v>2.05</v>
      </c>
      <c r="D5" s="5">
        <f t="shared" si="0"/>
        <v>0.0009086248565563616</v>
      </c>
    </row>
    <row r="6" spans="1:4" ht="12.75">
      <c r="A6" s="10">
        <v>1.5</v>
      </c>
      <c r="B6" s="1">
        <f t="shared" si="1"/>
        <v>1.224744871391589</v>
      </c>
      <c r="C6" s="9">
        <v>2.48</v>
      </c>
      <c r="D6" s="5">
        <f t="shared" si="0"/>
        <v>3.832840863787614E-05</v>
      </c>
    </row>
    <row r="7" spans="1:4" ht="12.75">
      <c r="A7" s="10">
        <v>2</v>
      </c>
      <c r="B7" s="1">
        <f t="shared" si="1"/>
        <v>1.4142135623730951</v>
      </c>
      <c r="C7" s="9">
        <v>2.82</v>
      </c>
      <c r="D7" s="5">
        <f t="shared" si="0"/>
        <v>0.001332877209187507</v>
      </c>
    </row>
    <row r="8" spans="1:4" ht="12.75">
      <c r="A8" s="10">
        <v>3</v>
      </c>
      <c r="B8" s="1">
        <f t="shared" si="1"/>
        <v>1.7320508075688772</v>
      </c>
      <c r="C8" s="9">
        <v>3.46</v>
      </c>
      <c r="D8" s="5">
        <f t="shared" si="0"/>
        <v>0.0014818070355820247</v>
      </c>
    </row>
    <row r="9" spans="1:4" ht="12.75">
      <c r="A9" s="10">
        <v>4</v>
      </c>
      <c r="B9" s="1">
        <f t="shared" si="1"/>
        <v>2</v>
      </c>
      <c r="C9" s="9">
        <v>3.96</v>
      </c>
      <c r="D9" s="5">
        <f t="shared" si="0"/>
        <v>0.006354192704602267</v>
      </c>
    </row>
    <row r="10" spans="1:4" ht="12.75">
      <c r="A10" s="10">
        <v>5</v>
      </c>
      <c r="B10" s="1">
        <f t="shared" si="1"/>
        <v>2.23606797749979</v>
      </c>
      <c r="C10" s="9">
        <v>5.13</v>
      </c>
      <c r="D10" s="5">
        <f t="shared" si="0"/>
        <v>0.37633727991084825</v>
      </c>
    </row>
    <row r="11" spans="1:4" ht="12.75">
      <c r="A11" s="10">
        <v>7</v>
      </c>
      <c r="B11" s="1">
        <f t="shared" si="1"/>
        <v>2.6457513110645907</v>
      </c>
      <c r="C11" s="9">
        <v>5.3</v>
      </c>
      <c r="D11" s="5">
        <f t="shared" si="0"/>
        <v>0.0019393661202489448</v>
      </c>
    </row>
    <row r="12" spans="1:4" ht="12.75">
      <c r="A12" s="10">
        <v>10</v>
      </c>
      <c r="B12" s="1">
        <f t="shared" si="1"/>
        <v>3.1622776601683795</v>
      </c>
      <c r="C12" s="9">
        <v>6.34</v>
      </c>
      <c r="D12" s="5">
        <f t="shared" si="0"/>
        <v>0.0022417751082699023</v>
      </c>
    </row>
    <row r="13" spans="1:4" ht="12.75">
      <c r="A13" s="10">
        <v>15</v>
      </c>
      <c r="B13" s="1">
        <f t="shared" si="1"/>
        <v>3.872983346207417</v>
      </c>
      <c r="C13" s="9">
        <v>7.75</v>
      </c>
      <c r="D13" s="5">
        <f t="shared" si="0"/>
        <v>0.005310176039512719</v>
      </c>
    </row>
    <row r="14" spans="1:4" ht="12.75">
      <c r="A14" s="10">
        <v>20</v>
      </c>
      <c r="B14" s="1">
        <f t="shared" si="1"/>
        <v>4.47213595499958</v>
      </c>
      <c r="C14" s="9">
        <v>8.91</v>
      </c>
      <c r="D14" s="5">
        <f t="shared" si="0"/>
        <v>0.015147037928175509</v>
      </c>
    </row>
    <row r="16" spans="1:4" ht="12.75">
      <c r="A16" s="11" t="s">
        <v>2</v>
      </c>
      <c r="B16" s="12">
        <v>12</v>
      </c>
      <c r="C16" s="2" t="s">
        <v>7</v>
      </c>
      <c r="D16" s="2"/>
    </row>
    <row r="17" spans="1:4" ht="15.75">
      <c r="A17" s="6" t="s">
        <v>6</v>
      </c>
      <c r="B17" s="5">
        <f>SQRT((1/(B16-1))*SUM(D3:D14))</f>
        <v>0.19377094105500278</v>
      </c>
      <c r="C17" s="3">
        <v>1</v>
      </c>
      <c r="D17" s="2">
        <f>(B18+B19)*C17</f>
        <v>2.066440060636363</v>
      </c>
    </row>
    <row r="18" spans="1:4" ht="14.25">
      <c r="A18" s="11" t="s">
        <v>4</v>
      </c>
      <c r="B18" s="13">
        <f>TREND(C3:C14,B3:B14,C19,0)</f>
        <v>2.0198565951399585</v>
      </c>
      <c r="C18" s="3">
        <v>1</v>
      </c>
      <c r="D18" s="2">
        <f>(B18-B19)*C18</f>
        <v>1.973273129643554</v>
      </c>
    </row>
    <row r="19" spans="1:3" ht="15.75">
      <c r="A19" s="6" t="s">
        <v>5</v>
      </c>
      <c r="B19" s="5">
        <f>SQRT((B16*B17^2)/(B16*SUM(A3:A14)-SUM(B3:B14)^2))</f>
        <v>0.04658346549640447</v>
      </c>
      <c r="C19" s="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H16" sqref="H16"/>
    </sheetView>
  </sheetViews>
  <sheetFormatPr defaultColWidth="9.140625" defaultRowHeight="12.75"/>
  <cols>
    <col min="1" max="6" width="12.7109375" style="0" customWidth="1"/>
  </cols>
  <sheetData>
    <row r="1" ht="12.75">
      <c r="A1" t="s">
        <v>13</v>
      </c>
    </row>
    <row r="2" spans="1:4" ht="14.25">
      <c r="A2" s="8" t="s">
        <v>8</v>
      </c>
      <c r="B2" s="7" t="s">
        <v>16</v>
      </c>
      <c r="C2" s="8" t="s">
        <v>1</v>
      </c>
      <c r="D2" s="7" t="s">
        <v>17</v>
      </c>
    </row>
    <row r="3" spans="1:4" ht="12.75">
      <c r="A3" s="14">
        <v>0.513</v>
      </c>
      <c r="B3" s="4">
        <f>SQRT(A3)</f>
        <v>0.7162401831787993</v>
      </c>
      <c r="C3" s="9">
        <v>1.24</v>
      </c>
      <c r="D3" s="15">
        <f aca="true" t="shared" si="0" ref="D3:D10">(C3-B$14*B3)^2</f>
        <v>5.226437160492436E-07</v>
      </c>
    </row>
    <row r="4" spans="1:4" ht="12.75">
      <c r="A4" s="14">
        <v>0.581</v>
      </c>
      <c r="B4" s="4">
        <f aca="true" t="shared" si="1" ref="B4:B10">SQRT(A4)</f>
        <v>0.7622335600063802</v>
      </c>
      <c r="C4" s="9">
        <v>1.33</v>
      </c>
      <c r="D4" s="15">
        <f t="shared" si="0"/>
        <v>0.00012416068542662976</v>
      </c>
    </row>
    <row r="5" spans="1:4" ht="12.75">
      <c r="A5" s="14">
        <v>0.643</v>
      </c>
      <c r="B5" s="4">
        <f t="shared" si="1"/>
        <v>0.8018728078691783</v>
      </c>
      <c r="C5" s="9">
        <v>1.36</v>
      </c>
      <c r="D5" s="15">
        <f t="shared" si="0"/>
        <v>0.0007531294787610149</v>
      </c>
    </row>
    <row r="6" spans="1:4" ht="12.75">
      <c r="A6" s="14">
        <v>0.691</v>
      </c>
      <c r="B6" s="4">
        <f t="shared" si="1"/>
        <v>0.8312640976248162</v>
      </c>
      <c r="C6" s="9">
        <v>1.44</v>
      </c>
      <c r="D6" s="15">
        <f t="shared" si="0"/>
        <v>2.8982149522488673E-06</v>
      </c>
    </row>
    <row r="7" spans="1:4" ht="12.75">
      <c r="A7" s="14">
        <v>0.752</v>
      </c>
      <c r="B7" s="4">
        <f t="shared" si="1"/>
        <v>0.867179335547152</v>
      </c>
      <c r="C7" s="9">
        <v>1.5</v>
      </c>
      <c r="D7" s="15">
        <f t="shared" si="0"/>
        <v>1.9364437814646145E-07</v>
      </c>
    </row>
    <row r="8" spans="1:4" ht="12.75">
      <c r="A8" s="14">
        <v>0.843</v>
      </c>
      <c r="B8" s="4">
        <f t="shared" si="1"/>
        <v>0.9181503144910423</v>
      </c>
      <c r="C8" s="9">
        <v>1.59</v>
      </c>
      <c r="D8" s="15">
        <f t="shared" si="0"/>
        <v>1.869335981255958E-06</v>
      </c>
    </row>
    <row r="9" spans="1:4" ht="12.75">
      <c r="A9" s="14">
        <v>0.901</v>
      </c>
      <c r="B9" s="4">
        <f t="shared" si="1"/>
        <v>0.9492101980067429</v>
      </c>
      <c r="C9" s="9">
        <v>1.65</v>
      </c>
      <c r="D9" s="15">
        <f t="shared" si="0"/>
        <v>5.815229999883473E-05</v>
      </c>
    </row>
    <row r="10" spans="1:4" ht="12.75">
      <c r="A10" s="14">
        <v>0.95</v>
      </c>
      <c r="B10" s="4">
        <f t="shared" si="1"/>
        <v>0.9746794344808963</v>
      </c>
      <c r="C10" s="9">
        <v>1.69</v>
      </c>
      <c r="D10" s="15">
        <f t="shared" si="0"/>
        <v>1.2656025859405678E-05</v>
      </c>
    </row>
    <row r="12" spans="1:4" ht="12.75">
      <c r="A12" s="11" t="s">
        <v>2</v>
      </c>
      <c r="B12" s="12">
        <v>8</v>
      </c>
      <c r="C12" s="2" t="s">
        <v>7</v>
      </c>
      <c r="D12" s="2"/>
    </row>
    <row r="13" spans="1:4" ht="15.75">
      <c r="A13" s="6" t="s">
        <v>18</v>
      </c>
      <c r="B13" s="15">
        <f>SQRT((1/(B12-1))*SUM(D3:D10))</f>
        <v>0.011671591451490762</v>
      </c>
      <c r="C13" s="3">
        <v>1</v>
      </c>
      <c r="D13" s="2">
        <f>(B14+B15)*C13</f>
        <v>1.77849517681337</v>
      </c>
    </row>
    <row r="14" spans="1:4" ht="14.25">
      <c r="A14" s="11" t="s">
        <v>9</v>
      </c>
      <c r="B14" s="16">
        <f>TREND(C3:C10,B3:B10,C15,0)</f>
        <v>1.730253465368972</v>
      </c>
      <c r="C14" s="3">
        <v>1</v>
      </c>
      <c r="D14" s="2">
        <f>(B14-B15)*C14</f>
        <v>1.682011753924574</v>
      </c>
    </row>
    <row r="15" spans="1:3" ht="15.75">
      <c r="A15" s="6" t="s">
        <v>10</v>
      </c>
      <c r="B15" s="15">
        <f>SQRT((B12*B13^2)/(B12*SUM(A3:A10)-SUM(B3:B10)^2))</f>
        <v>0.04824171144439793</v>
      </c>
      <c r="C15" s="2">
        <v>1</v>
      </c>
    </row>
    <row r="16" spans="1:2" ht="14.25">
      <c r="A16" s="11" t="s">
        <v>11</v>
      </c>
      <c r="B16" s="16">
        <f>4*PI()^2/B14^2</f>
        <v>13.18682616865342</v>
      </c>
    </row>
    <row r="17" spans="1:2" ht="15.75">
      <c r="A17" s="6" t="s">
        <v>12</v>
      </c>
      <c r="B17" s="15">
        <f>2*B16*B15/B14</f>
        <v>0.7353316443264055</v>
      </c>
    </row>
    <row r="19" ht="14.25">
      <c r="A19" t="s">
        <v>26</v>
      </c>
    </row>
    <row r="23" ht="12.75">
      <c r="A23" t="s">
        <v>20</v>
      </c>
    </row>
    <row r="24" spans="1:6" ht="15.75">
      <c r="A24" s="8" t="s">
        <v>8</v>
      </c>
      <c r="B24" s="7" t="s">
        <v>1</v>
      </c>
      <c r="C24" s="8" t="s">
        <v>22</v>
      </c>
      <c r="D24" s="7" t="s">
        <v>21</v>
      </c>
      <c r="E24" s="8" t="s">
        <v>11</v>
      </c>
      <c r="F24" s="7" t="s">
        <v>12</v>
      </c>
    </row>
    <row r="25" spans="1:6" ht="12.75">
      <c r="A25" s="14">
        <v>0.513</v>
      </c>
      <c r="B25" s="1">
        <v>1.24</v>
      </c>
      <c r="C25" s="13">
        <f>0.002*A25</f>
        <v>0.001026</v>
      </c>
      <c r="D25" s="5">
        <f>0.002*B25</f>
        <v>0.00248</v>
      </c>
      <c r="E25" s="13">
        <f>4*PI()^2*A25/B25^2</f>
        <v>13.171454364617171</v>
      </c>
      <c r="F25" s="5">
        <f>E25*(C25/A25+2*D25/B25)</f>
        <v>0.07902872618770303</v>
      </c>
    </row>
    <row r="26" spans="1:6" ht="12.75">
      <c r="A26" s="14">
        <v>0.581</v>
      </c>
      <c r="B26" s="1">
        <v>1.33</v>
      </c>
      <c r="C26" s="13">
        <f aca="true" t="shared" si="2" ref="C26:C32">0.002*A26</f>
        <v>0.0011619999999999998</v>
      </c>
      <c r="D26" s="5">
        <f aca="true" t="shared" si="3" ref="D26:D32">0.002*B26</f>
        <v>0.00266</v>
      </c>
      <c r="E26" s="13">
        <f aca="true" t="shared" si="4" ref="E26:E32">4*PI()^2*A26/B26^2</f>
        <v>12.96679327725234</v>
      </c>
      <c r="F26" s="5">
        <f aca="true" t="shared" si="5" ref="F26:F32">E26*(C26/A26+2*D26/B26)</f>
        <v>0.07780075966351403</v>
      </c>
    </row>
    <row r="27" spans="1:6" ht="12.75">
      <c r="A27" s="14">
        <v>0.643</v>
      </c>
      <c r="B27" s="1">
        <v>1.36</v>
      </c>
      <c r="C27" s="13">
        <f t="shared" si="2"/>
        <v>0.001286</v>
      </c>
      <c r="D27" s="5">
        <f t="shared" si="3"/>
        <v>0.00272</v>
      </c>
      <c r="E27" s="13">
        <f t="shared" si="4"/>
        <v>13.724385012760502</v>
      </c>
      <c r="F27" s="5">
        <f t="shared" si="5"/>
        <v>0.08234631007656301</v>
      </c>
    </row>
    <row r="28" spans="1:6" ht="12.75">
      <c r="A28" s="14">
        <v>0.691</v>
      </c>
      <c r="B28" s="1">
        <v>1.44</v>
      </c>
      <c r="C28" s="13">
        <f t="shared" si="2"/>
        <v>0.001382</v>
      </c>
      <c r="D28" s="5">
        <f t="shared" si="3"/>
        <v>0.0028799999999999997</v>
      </c>
      <c r="E28" s="13">
        <f t="shared" si="4"/>
        <v>13.155664817038478</v>
      </c>
      <c r="F28" s="5">
        <f t="shared" si="5"/>
        <v>0.07893398890223087</v>
      </c>
    </row>
    <row r="29" spans="1:6" ht="12.75">
      <c r="A29" s="14">
        <v>0.752</v>
      </c>
      <c r="B29" s="1">
        <v>1.5</v>
      </c>
      <c r="C29" s="13">
        <f t="shared" si="2"/>
        <v>0.0015040000000000001</v>
      </c>
      <c r="D29" s="5">
        <f t="shared" si="3"/>
        <v>0.003</v>
      </c>
      <c r="E29" s="13">
        <f t="shared" si="4"/>
        <v>13.194564461545239</v>
      </c>
      <c r="F29" s="5">
        <f t="shared" si="5"/>
        <v>0.07916738676927143</v>
      </c>
    </row>
    <row r="30" spans="1:6" ht="12.75">
      <c r="A30" s="14">
        <v>0.843</v>
      </c>
      <c r="B30" s="1">
        <v>1.59</v>
      </c>
      <c r="C30" s="13">
        <f t="shared" si="2"/>
        <v>0.001686</v>
      </c>
      <c r="D30" s="5">
        <f t="shared" si="3"/>
        <v>0.00318</v>
      </c>
      <c r="E30" s="13">
        <f t="shared" si="4"/>
        <v>13.164157288269179</v>
      </c>
      <c r="F30" s="5">
        <f t="shared" si="5"/>
        <v>0.07898494372961508</v>
      </c>
    </row>
    <row r="31" spans="1:6" ht="12.75">
      <c r="A31" s="14">
        <v>0.901</v>
      </c>
      <c r="B31" s="1">
        <v>1.65</v>
      </c>
      <c r="C31" s="13">
        <f t="shared" si="2"/>
        <v>0.001802</v>
      </c>
      <c r="D31" s="5">
        <f t="shared" si="3"/>
        <v>0.0033</v>
      </c>
      <c r="E31" s="13">
        <f t="shared" si="4"/>
        <v>13.065217359605528</v>
      </c>
      <c r="F31" s="5">
        <f t="shared" si="5"/>
        <v>0.07839130415763317</v>
      </c>
    </row>
    <row r="32" spans="1:6" ht="12.75">
      <c r="A32" s="14">
        <v>0.95</v>
      </c>
      <c r="B32" s="1">
        <v>1.69</v>
      </c>
      <c r="C32" s="13">
        <f t="shared" si="2"/>
        <v>0.0019</v>
      </c>
      <c r="D32" s="5">
        <f t="shared" si="3"/>
        <v>0.0033799999999999998</v>
      </c>
      <c r="E32" s="13">
        <f t="shared" si="4"/>
        <v>13.131366802331698</v>
      </c>
      <c r="F32" s="5">
        <f t="shared" si="5"/>
        <v>0.07878820081399018</v>
      </c>
    </row>
    <row r="33" spans="2:4" ht="12.75">
      <c r="B33" s="17"/>
      <c r="C33" s="17"/>
      <c r="D33" s="6"/>
    </row>
    <row r="34" spans="1:6" ht="15.75">
      <c r="A34" s="11" t="s">
        <v>12</v>
      </c>
      <c r="B34" s="16">
        <f>SQRT(1/SUM(E35:E42))</f>
        <v>0.027984077532473787</v>
      </c>
      <c r="D34" s="18"/>
      <c r="E34" s="19" t="s">
        <v>23</v>
      </c>
      <c r="F34" s="20" t="s">
        <v>24</v>
      </c>
    </row>
    <row r="35" spans="1:6" ht="14.25">
      <c r="A35" s="6" t="s">
        <v>11</v>
      </c>
      <c r="B35" s="15">
        <f>B34^2*SUM(F35:F42)</f>
        <v>13.190224093303685</v>
      </c>
      <c r="E35" s="20">
        <f aca="true" t="shared" si="6" ref="E35:E42">1/F25^2</f>
        <v>160.1142687411821</v>
      </c>
      <c r="F35" s="20">
        <f>E25/F25^2</f>
        <v>2108.9377838485293</v>
      </c>
    </row>
    <row r="36" spans="5:6" ht="12.75">
      <c r="E36" s="20">
        <f t="shared" si="6"/>
        <v>165.20847596516384</v>
      </c>
      <c r="F36" s="20">
        <f aca="true" t="shared" si="7" ref="F36:F42">E26/F26^2</f>
        <v>2142.224155490191</v>
      </c>
    </row>
    <row r="37" spans="1:6" ht="14.25">
      <c r="A37" t="s">
        <v>25</v>
      </c>
      <c r="E37" s="20">
        <f t="shared" si="6"/>
        <v>147.472727790915</v>
      </c>
      <c r="F37" s="20">
        <f t="shared" si="7"/>
        <v>2023.972495084543</v>
      </c>
    </row>
    <row r="38" spans="5:6" ht="12.75">
      <c r="E38" s="20">
        <f t="shared" si="6"/>
        <v>160.49884056523373</v>
      </c>
      <c r="F38" s="20">
        <f t="shared" si="7"/>
        <v>2111.4689499995134</v>
      </c>
    </row>
    <row r="39" spans="5:6" ht="12.75">
      <c r="E39" s="20">
        <f t="shared" si="6"/>
        <v>159.5538840756415</v>
      </c>
      <c r="F39" s="20">
        <f t="shared" si="7"/>
        <v>2105.244008525968</v>
      </c>
    </row>
    <row r="40" spans="5:6" ht="12.75">
      <c r="E40" s="20">
        <f t="shared" si="6"/>
        <v>160.2918250919044</v>
      </c>
      <c r="F40" s="20">
        <f t="shared" si="7"/>
        <v>2110.106797533562</v>
      </c>
    </row>
    <row r="41" spans="5:6" ht="12.75">
      <c r="E41" s="20">
        <f t="shared" si="6"/>
        <v>162.72872462421472</v>
      </c>
      <c r="F41" s="20">
        <f t="shared" si="7"/>
        <v>2126.0861578667577</v>
      </c>
    </row>
    <row r="42" spans="5:6" ht="12.75">
      <c r="E42" s="20">
        <f t="shared" si="6"/>
        <v>161.09335769442248</v>
      </c>
      <c r="F42" s="20">
        <f t="shared" si="7"/>
        <v>2115.375969304685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McGill University Libraries</dc:creator>
  <cp:keywords/>
  <dc:description/>
  <cp:lastModifiedBy>nedelm</cp:lastModifiedBy>
  <cp:lastPrinted>2002-10-10T17:03:43Z</cp:lastPrinted>
  <dcterms:created xsi:type="dcterms:W3CDTF">2002-10-09T23:48:23Z</dcterms:created>
  <dcterms:modified xsi:type="dcterms:W3CDTF">2002-10-10T17:03:52Z</dcterms:modified>
  <cp:category/>
  <cp:version/>
  <cp:contentType/>
  <cp:contentStatus/>
</cp:coreProperties>
</file>